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Volumes/File_Server/Web_Server/Derek_Spratt/Misc/"/>
    </mc:Choice>
  </mc:AlternateContent>
  <bookViews>
    <workbookView xWindow="0" yWindow="460" windowWidth="50960" windowHeight="284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5" i="1"/>
  <c r="O5" i="1"/>
  <c r="G5" i="1"/>
  <c r="H5" i="1"/>
  <c r="P5" i="1"/>
  <c r="G17" i="1"/>
  <c r="D17" i="1"/>
  <c r="H17" i="1"/>
  <c r="I17" i="1"/>
  <c r="C17" i="1"/>
  <c r="G16" i="1"/>
  <c r="D16" i="1"/>
  <c r="H16" i="1"/>
  <c r="I16" i="1"/>
  <c r="C16" i="1"/>
  <c r="G15" i="1"/>
  <c r="D15" i="1"/>
  <c r="H15" i="1"/>
  <c r="I15" i="1"/>
  <c r="C15" i="1"/>
  <c r="G14" i="1"/>
  <c r="D14" i="1"/>
  <c r="H14" i="1"/>
  <c r="I14" i="1"/>
  <c r="C14" i="1"/>
  <c r="G13" i="1"/>
  <c r="D13" i="1"/>
  <c r="H13" i="1"/>
  <c r="I13" i="1"/>
  <c r="C13" i="1"/>
  <c r="G12" i="1"/>
  <c r="D12" i="1"/>
  <c r="H12" i="1"/>
  <c r="I12" i="1"/>
  <c r="C12" i="1"/>
  <c r="G11" i="1"/>
  <c r="D11" i="1"/>
  <c r="H11" i="1"/>
  <c r="I11" i="1"/>
  <c r="C11" i="1"/>
  <c r="G10" i="1"/>
  <c r="D10" i="1"/>
  <c r="H10" i="1"/>
  <c r="I10" i="1"/>
  <c r="C10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L9" i="1"/>
  <c r="L8" i="1"/>
  <c r="L7" i="1"/>
  <c r="L6" i="1"/>
  <c r="L5" i="1"/>
  <c r="K6" i="1"/>
  <c r="K7" i="1"/>
  <c r="K8" i="1"/>
  <c r="K9" i="1"/>
  <c r="K5" i="1"/>
  <c r="I7" i="1"/>
  <c r="I8" i="1"/>
  <c r="I9" i="1"/>
  <c r="I6" i="1"/>
  <c r="D6" i="1"/>
  <c r="D7" i="1"/>
  <c r="D8" i="1"/>
  <c r="D9" i="1"/>
  <c r="D5" i="1"/>
  <c r="C6" i="1"/>
  <c r="C7" i="1"/>
  <c r="C8" i="1"/>
  <c r="C9" i="1"/>
  <c r="C5" i="1"/>
  <c r="H6" i="1"/>
  <c r="H7" i="1"/>
  <c r="H8" i="1"/>
  <c r="H9" i="1"/>
  <c r="G9" i="1"/>
  <c r="G8" i="1"/>
  <c r="G6" i="1"/>
  <c r="G7" i="1"/>
</calcChain>
</file>

<file path=xl/sharedStrings.xml><?xml version="1.0" encoding="utf-8"?>
<sst xmlns="http://schemas.openxmlformats.org/spreadsheetml/2006/main" count="39" uniqueCount="36">
  <si>
    <t>VW mk1 Big Brake Conversion Analysis</t>
  </si>
  <si>
    <t># of pistons</t>
  </si>
  <si>
    <t>Clamping Torque</t>
  </si>
  <si>
    <t>Front Rotor Dia (")</t>
  </si>
  <si>
    <t>Front Rotor Dia (mm)</t>
  </si>
  <si>
    <t>Brake Pad Mean Torque Radius (mm)</t>
  </si>
  <si>
    <t>Piston Dia (mm)</t>
  </si>
  <si>
    <t>Piston Area (mm^2)</t>
  </si>
  <si>
    <t>Rear Rotor Dia (")</t>
  </si>
  <si>
    <t>Rear Rotor Dia (mm)</t>
  </si>
  <si>
    <t>Stock 83-84 GTI with Scirocco Rear Disk Conversion</t>
  </si>
  <si>
    <t>Rear Brake Bias</t>
  </si>
  <si>
    <t>Front Clamping Torque vs OEM GTI</t>
  </si>
  <si>
    <t>Rear Clamping Torque</t>
  </si>
  <si>
    <t>Derek Spratt / March 7, 2017</t>
  </si>
  <si>
    <t>Notes:</t>
  </si>
  <si>
    <t>Dynamic braking causes Fr/Rr dist to shift to as much as 75/25 or more - hence the need for a proportioning valve - and in the case of the OEM valve - variable depending on rear axle beam load</t>
  </si>
  <si>
    <t>Above calcs assume same brake pad material - high performance front pads can increase braking torque by an additional 20-25% (when warmed up), thereby reducing the need for rear circuit pressure reduction</t>
  </si>
  <si>
    <t>Stock Front/Rear Weight distribution for the mk1 GTI with driver is approx 63/37</t>
  </si>
  <si>
    <t>Many aftermarket proportioning valves can only reduce rear pressure to 57% of front pressure, a few can reduce it further</t>
  </si>
  <si>
    <t xml:space="preserve">Most proportioning valves operate in such a way that creates a slow ramp up in rear pressures - causing some non-linearity in their response during fast transient braking maneuvers </t>
  </si>
  <si>
    <t>I was having problems with too much rear brake torque, requiring excessive pressure reduction to the rear circuit to avoid premature rear wheel/tire lockup during max braking efforts</t>
  </si>
  <si>
    <t>14" wheels, Wilwood Powerlite 4x1.25" piston Callipers with Scirocco Rear Disk Conversion</t>
  </si>
  <si>
    <t>15" wheels, Wilwood Powerlite 4x1.25" piston Callipers with Scirocco Rear Disk Conversion</t>
  </si>
  <si>
    <t>14" wheels, Tech-53 4x1.625" piston Callipers with Scirocco Rear Disk Conversion</t>
  </si>
  <si>
    <t>15" wheels, Tech-53 4x1.625" piston Callipers with Scirocco Rear Disk Conversion</t>
  </si>
  <si>
    <t>14" wheels, Wilwood Powerlite 4x1.25" piston Callipers with G4 Aluminum Rear Disk Conversion</t>
  </si>
  <si>
    <t>15" wheels, Wilwood Powerlite 4x1.25" piston Callipers with G4 Aluminum Rear Disk Conversion</t>
  </si>
  <si>
    <t>14" wheels, Tech-53 4x1.625" piston Callipers with G4 Aluminum Rear Disk Conversion</t>
  </si>
  <si>
    <t>15" wheels, Tech-53 4x1.625" piston Callipers with G4 Aluminum Rear Disk Conversion</t>
  </si>
  <si>
    <t>14" wheels, Wilwood Powerlite 4x1.25" piston Callipers with Polo Rear Disk Conversion</t>
  </si>
  <si>
    <t>15" wheels, Wilwood Powerlite 4x1.25" piston Callipers with Polo Rear Disk Conversion</t>
  </si>
  <si>
    <t>14" wheels, Tech-53 4x1.625" piston Callipers with Polo Rear Disk Conversion</t>
  </si>
  <si>
    <t>15" wheels, Tech-53 4x1.625" piston Callipers with Polo Rear Disk Conversion</t>
  </si>
  <si>
    <t>In my situation, I am upgrading from the Wilwood callipers to the Tech-53s with my 10.1" rotors as I use the OEM 14" snowflakes on the street, I also have lighter G4 rear calipers with larger 38mm pistons which makes matters worse …</t>
  </si>
  <si>
    <t>Not only will the Tech-53 callipers give me far more front brake torque for more stopping power with less brake pedal force, but I will be able to significantly reduce the need for pressure reduction to the rear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</si>
</sst>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b/>
      <sz val="16"/>
      <color theme="1"/>
      <name val="Calibri"/>
      <family val="2"/>
      <scheme val="minor"/>
    </font>
    <font>
      <i/>
      <u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2" borderId="0" xfId="0" applyFill="1"/>
    <xf numFmtId="3" fontId="0" fillId="0" borderId="0" xfId="0" applyNumberForma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195" zoomScaleNormal="195" zoomScalePageLayoutView="195" workbookViewId="0">
      <selection activeCell="A29" sqref="A29"/>
    </sheetView>
  </sheetViews>
  <sheetFormatPr baseColWidth="10" defaultRowHeight="16" x14ac:dyDescent="0.2"/>
  <cols>
    <col min="1" max="1" width="80.5" style="2" customWidth="1"/>
    <col min="2" max="2" width="7.83203125" style="2" customWidth="1"/>
    <col min="3" max="3" width="8.83203125" style="2" customWidth="1"/>
    <col min="4" max="4" width="10.83203125" customWidth="1"/>
    <col min="5" max="5" width="6.5" customWidth="1"/>
    <col min="6" max="6" width="6.6640625" customWidth="1"/>
    <col min="7" max="7" width="8.5" customWidth="1"/>
    <col min="10" max="10" width="6.33203125" style="2" customWidth="1"/>
    <col min="11" max="11" width="9.6640625" style="5" customWidth="1"/>
    <col min="12" max="12" width="10.83203125" style="2"/>
    <col min="13" max="13" width="6.6640625" style="2" customWidth="1"/>
    <col min="14" max="14" width="10" style="2" customWidth="1"/>
    <col min="15" max="15" width="10.83203125" style="2"/>
    <col min="16" max="16" width="7.33203125" style="2" customWidth="1"/>
  </cols>
  <sheetData>
    <row r="1" spans="1:18" ht="21" x14ac:dyDescent="0.25">
      <c r="A1" s="13" t="s">
        <v>0</v>
      </c>
    </row>
    <row r="2" spans="1:18" x14ac:dyDescent="0.2">
      <c r="A2" s="12" t="s">
        <v>14</v>
      </c>
    </row>
    <row r="3" spans="1:18" ht="80" x14ac:dyDescent="0.2">
      <c r="B3" s="7" t="s">
        <v>3</v>
      </c>
      <c r="C3" s="7" t="s">
        <v>4</v>
      </c>
      <c r="D3" s="4" t="s">
        <v>5</v>
      </c>
      <c r="E3" s="7" t="s">
        <v>6</v>
      </c>
      <c r="F3" s="7" t="s">
        <v>1</v>
      </c>
      <c r="G3" s="7" t="s">
        <v>7</v>
      </c>
      <c r="H3" s="7" t="s">
        <v>2</v>
      </c>
      <c r="I3" s="14" t="s">
        <v>12</v>
      </c>
      <c r="J3" s="7" t="s">
        <v>8</v>
      </c>
      <c r="K3" s="19" t="s">
        <v>9</v>
      </c>
      <c r="L3" s="7" t="s">
        <v>5</v>
      </c>
      <c r="M3" s="7" t="s">
        <v>6</v>
      </c>
      <c r="N3" s="7" t="s">
        <v>7</v>
      </c>
      <c r="O3" s="7" t="s">
        <v>13</v>
      </c>
      <c r="P3" s="14" t="s">
        <v>11</v>
      </c>
      <c r="Q3" s="8"/>
      <c r="R3" s="8"/>
    </row>
    <row r="4" spans="1:18" x14ac:dyDescent="0.2">
      <c r="D4" s="2"/>
      <c r="I4" s="18"/>
      <c r="P4" s="15"/>
    </row>
    <row r="5" spans="1:18" x14ac:dyDescent="0.2">
      <c r="A5" s="3" t="s">
        <v>10</v>
      </c>
      <c r="B5" s="9">
        <v>9.4</v>
      </c>
      <c r="C5" s="10">
        <f>B5*25.4</f>
        <v>238.76</v>
      </c>
      <c r="D5" s="10">
        <f>((B5/2)-0.875)*25.4</f>
        <v>97.155000000000001</v>
      </c>
      <c r="E5" s="11">
        <v>44</v>
      </c>
      <c r="F5" s="11">
        <v>1</v>
      </c>
      <c r="G5" s="10">
        <f>F5*3.14*(E5/2)^2</f>
        <v>1519.76</v>
      </c>
      <c r="H5" s="10">
        <f>G5*D5</f>
        <v>147652.28279999999</v>
      </c>
      <c r="I5" s="16">
        <v>1</v>
      </c>
      <c r="J5" s="11">
        <v>8.9</v>
      </c>
      <c r="K5" s="10">
        <f>J5*25.4</f>
        <v>226.06</v>
      </c>
      <c r="L5" s="10">
        <f t="shared" ref="L5:L9" si="0">((J5/2)-0.875)*25.4</f>
        <v>90.804999999999993</v>
      </c>
      <c r="M5" s="11">
        <v>36</v>
      </c>
      <c r="N5" s="10">
        <f>3.14*(M5/2)^2</f>
        <v>1017.36</v>
      </c>
      <c r="O5" s="10">
        <f>N5*L5</f>
        <v>92381.374799999991</v>
      </c>
      <c r="P5" s="16">
        <f>O5/(O5+H5)</f>
        <v>0.38486842105263158</v>
      </c>
    </row>
    <row r="6" spans="1:18" x14ac:dyDescent="0.2">
      <c r="A6" s="1" t="s">
        <v>22</v>
      </c>
      <c r="B6" s="6">
        <v>10.1</v>
      </c>
      <c r="C6" s="5">
        <f t="shared" ref="C6:C17" si="1">B6*25.4</f>
        <v>256.53999999999996</v>
      </c>
      <c r="D6" s="5">
        <f t="shared" ref="D6:D9" si="2">((B6/2)-0.875)*25.4</f>
        <v>106.04499999999999</v>
      </c>
      <c r="E6" s="2">
        <v>32</v>
      </c>
      <c r="F6" s="2">
        <v>2</v>
      </c>
      <c r="G6" s="5">
        <f t="shared" ref="G6:G7" si="3">F6*3.14*(E6/2)^2</f>
        <v>1607.68</v>
      </c>
      <c r="H6" s="5">
        <f t="shared" ref="H6:H9" si="4">G6*D6</f>
        <v>170486.42559999999</v>
      </c>
      <c r="I6" s="17">
        <f>H6/$H$5</f>
        <v>1.1546480851293686</v>
      </c>
      <c r="J6" s="2">
        <v>8.9</v>
      </c>
      <c r="K6" s="5">
        <f t="shared" ref="K6:K17" si="5">J6*25.4</f>
        <v>226.06</v>
      </c>
      <c r="L6" s="5">
        <f t="shared" si="0"/>
        <v>90.804999999999993</v>
      </c>
      <c r="M6" s="2">
        <v>36</v>
      </c>
      <c r="N6" s="5">
        <f t="shared" ref="N6:N17" si="6">3.14*(M6/2)^2</f>
        <v>1017.36</v>
      </c>
      <c r="O6" s="5">
        <f t="shared" ref="O6:O17" si="7">N6*L6</f>
        <v>92381.374799999991</v>
      </c>
      <c r="P6" s="17">
        <f t="shared" ref="P6:P17" si="8">O6/(O6+H6)</f>
        <v>0.35143663339300346</v>
      </c>
    </row>
    <row r="7" spans="1:18" x14ac:dyDescent="0.2">
      <c r="A7" s="1" t="s">
        <v>23</v>
      </c>
      <c r="B7" s="6">
        <v>11</v>
      </c>
      <c r="C7" s="5">
        <f t="shared" si="1"/>
        <v>279.39999999999998</v>
      </c>
      <c r="D7" s="5">
        <f t="shared" si="2"/>
        <v>117.47499999999999</v>
      </c>
      <c r="E7" s="2">
        <v>32</v>
      </c>
      <c r="F7" s="2">
        <v>2</v>
      </c>
      <c r="G7" s="5">
        <f t="shared" si="3"/>
        <v>1607.68</v>
      </c>
      <c r="H7" s="5">
        <f t="shared" si="4"/>
        <v>188862.20799999998</v>
      </c>
      <c r="I7" s="17">
        <f t="shared" ref="I7:I17" si="9">H7/$H$5</f>
        <v>1.2791011721493004</v>
      </c>
      <c r="J7" s="2">
        <v>8.9</v>
      </c>
      <c r="K7" s="5">
        <f t="shared" si="5"/>
        <v>226.06</v>
      </c>
      <c r="L7" s="5">
        <f t="shared" si="0"/>
        <v>90.804999999999993</v>
      </c>
      <c r="M7" s="2">
        <v>36</v>
      </c>
      <c r="N7" s="5">
        <f t="shared" si="6"/>
        <v>1017.36</v>
      </c>
      <c r="O7" s="5">
        <f t="shared" si="7"/>
        <v>92381.374799999991</v>
      </c>
      <c r="P7" s="17">
        <f t="shared" si="8"/>
        <v>0.32847460511017212</v>
      </c>
    </row>
    <row r="8" spans="1:18" x14ac:dyDescent="0.2">
      <c r="A8" s="1" t="s">
        <v>24</v>
      </c>
      <c r="B8" s="6">
        <v>10.1</v>
      </c>
      <c r="C8" s="5">
        <f t="shared" si="1"/>
        <v>256.53999999999996</v>
      </c>
      <c r="D8" s="5">
        <f t="shared" si="2"/>
        <v>106.04499999999999</v>
      </c>
      <c r="E8" s="2">
        <v>42</v>
      </c>
      <c r="F8" s="2">
        <v>2</v>
      </c>
      <c r="G8" s="5">
        <f t="shared" ref="G8:G11" si="10">F8*3.14*(E8/2)^2</f>
        <v>2769.48</v>
      </c>
      <c r="H8" s="5">
        <f t="shared" si="4"/>
        <v>293689.50659999996</v>
      </c>
      <c r="I8" s="17">
        <f t="shared" si="9"/>
        <v>1.9890617403986388</v>
      </c>
      <c r="J8" s="2">
        <v>8.9</v>
      </c>
      <c r="K8" s="5">
        <f t="shared" si="5"/>
        <v>226.06</v>
      </c>
      <c r="L8" s="5">
        <f t="shared" si="0"/>
        <v>90.804999999999993</v>
      </c>
      <c r="M8" s="2">
        <v>36</v>
      </c>
      <c r="N8" s="5">
        <f t="shared" si="6"/>
        <v>1017.36</v>
      </c>
      <c r="O8" s="5">
        <f t="shared" si="7"/>
        <v>92381.374799999991</v>
      </c>
      <c r="P8" s="17">
        <f t="shared" si="8"/>
        <v>0.23928604629543554</v>
      </c>
    </row>
    <row r="9" spans="1:18" x14ac:dyDescent="0.2">
      <c r="A9" s="1" t="s">
        <v>25</v>
      </c>
      <c r="B9" s="6">
        <v>11</v>
      </c>
      <c r="C9" s="5">
        <f t="shared" si="1"/>
        <v>279.39999999999998</v>
      </c>
      <c r="D9" s="5">
        <f t="shared" si="2"/>
        <v>117.47499999999999</v>
      </c>
      <c r="E9" s="2">
        <v>42</v>
      </c>
      <c r="F9" s="2">
        <v>2</v>
      </c>
      <c r="G9" s="5">
        <f t="shared" si="10"/>
        <v>2769.48</v>
      </c>
      <c r="H9" s="5">
        <f t="shared" si="4"/>
        <v>325344.663</v>
      </c>
      <c r="I9" s="17">
        <f t="shared" si="9"/>
        <v>2.2034516285853187</v>
      </c>
      <c r="J9" s="2">
        <v>8.9</v>
      </c>
      <c r="K9" s="5">
        <f t="shared" si="5"/>
        <v>226.06</v>
      </c>
      <c r="L9" s="5">
        <f t="shared" si="0"/>
        <v>90.804999999999993</v>
      </c>
      <c r="M9" s="2">
        <v>36</v>
      </c>
      <c r="N9" s="5">
        <f t="shared" si="6"/>
        <v>1017.36</v>
      </c>
      <c r="O9" s="5">
        <f t="shared" si="7"/>
        <v>92381.374799999991</v>
      </c>
      <c r="P9" s="17">
        <f t="shared" si="8"/>
        <v>0.22115302001890194</v>
      </c>
    </row>
    <row r="10" spans="1:18" x14ac:dyDescent="0.2">
      <c r="A10" s="3" t="s">
        <v>26</v>
      </c>
      <c r="B10" s="9">
        <v>10.1</v>
      </c>
      <c r="C10" s="10">
        <f t="shared" si="1"/>
        <v>256.53999999999996</v>
      </c>
      <c r="D10" s="10">
        <f t="shared" ref="D10:D17" si="11">((B10/2)-0.875)*25.4</f>
        <v>106.04499999999999</v>
      </c>
      <c r="E10" s="11">
        <v>32</v>
      </c>
      <c r="F10" s="11">
        <v>2</v>
      </c>
      <c r="G10" s="10">
        <f t="shared" si="10"/>
        <v>1607.68</v>
      </c>
      <c r="H10" s="10">
        <f t="shared" ref="H10:H17" si="12">G10*D10</f>
        <v>170486.42559999999</v>
      </c>
      <c r="I10" s="16">
        <f>H10/$H$5</f>
        <v>1.1546480851293686</v>
      </c>
      <c r="J10" s="11">
        <v>8.9</v>
      </c>
      <c r="K10" s="10">
        <f t="shared" si="5"/>
        <v>226.06</v>
      </c>
      <c r="L10" s="10">
        <f t="shared" ref="L10:L17" si="13">((J10/2)-0.875)*25.4</f>
        <v>90.804999999999993</v>
      </c>
      <c r="M10" s="11">
        <v>38</v>
      </c>
      <c r="N10" s="10">
        <f t="shared" si="6"/>
        <v>1133.54</v>
      </c>
      <c r="O10" s="10">
        <f t="shared" si="7"/>
        <v>102931.09969999999</v>
      </c>
      <c r="P10" s="16">
        <f t="shared" si="8"/>
        <v>0.37646123666382258</v>
      </c>
    </row>
    <row r="11" spans="1:18" x14ac:dyDescent="0.2">
      <c r="A11" s="1" t="s">
        <v>27</v>
      </c>
      <c r="B11" s="6">
        <v>11</v>
      </c>
      <c r="C11" s="5">
        <f t="shared" si="1"/>
        <v>279.39999999999998</v>
      </c>
      <c r="D11" s="5">
        <f t="shared" si="11"/>
        <v>117.47499999999999</v>
      </c>
      <c r="E11" s="2">
        <v>32</v>
      </c>
      <c r="F11" s="2">
        <v>2</v>
      </c>
      <c r="G11" s="5">
        <f t="shared" si="10"/>
        <v>1607.68</v>
      </c>
      <c r="H11" s="5">
        <f t="shared" si="12"/>
        <v>188862.20799999998</v>
      </c>
      <c r="I11" s="17">
        <f t="shared" si="9"/>
        <v>1.2791011721493004</v>
      </c>
      <c r="J11" s="2">
        <v>8.9</v>
      </c>
      <c r="K11" s="5">
        <f t="shared" si="5"/>
        <v>226.06</v>
      </c>
      <c r="L11" s="5">
        <f t="shared" si="13"/>
        <v>90.804999999999993</v>
      </c>
      <c r="M11" s="2">
        <v>38</v>
      </c>
      <c r="N11" s="5">
        <f t="shared" si="6"/>
        <v>1133.54</v>
      </c>
      <c r="O11" s="5">
        <f t="shared" si="7"/>
        <v>102931.09969999999</v>
      </c>
      <c r="P11" s="17">
        <f t="shared" si="8"/>
        <v>0.35275346275530772</v>
      </c>
    </row>
    <row r="12" spans="1:18" x14ac:dyDescent="0.2">
      <c r="A12" s="3" t="s">
        <v>28</v>
      </c>
      <c r="B12" s="9">
        <v>10.1</v>
      </c>
      <c r="C12" s="10">
        <f t="shared" si="1"/>
        <v>256.53999999999996</v>
      </c>
      <c r="D12" s="10">
        <f t="shared" si="11"/>
        <v>106.04499999999999</v>
      </c>
      <c r="E12" s="11">
        <v>42</v>
      </c>
      <c r="F12" s="11">
        <v>2</v>
      </c>
      <c r="G12" s="10">
        <f t="shared" ref="G12:G17" si="14">F12*3.14*(E12/2)^2</f>
        <v>2769.48</v>
      </c>
      <c r="H12" s="10">
        <f t="shared" si="12"/>
        <v>293689.50659999996</v>
      </c>
      <c r="I12" s="16">
        <f t="shared" si="9"/>
        <v>1.9890617403986388</v>
      </c>
      <c r="J12" s="11">
        <v>8.9</v>
      </c>
      <c r="K12" s="10">
        <f t="shared" si="5"/>
        <v>226.06</v>
      </c>
      <c r="L12" s="10">
        <f t="shared" si="13"/>
        <v>90.804999999999993</v>
      </c>
      <c r="M12" s="11">
        <v>38</v>
      </c>
      <c r="N12" s="10">
        <f t="shared" si="6"/>
        <v>1133.54</v>
      </c>
      <c r="O12" s="10">
        <f t="shared" si="7"/>
        <v>102931.09969999999</v>
      </c>
      <c r="P12" s="16">
        <f t="shared" si="8"/>
        <v>0.25952030243770013</v>
      </c>
    </row>
    <row r="13" spans="1:18" x14ac:dyDescent="0.2">
      <c r="A13" s="1" t="s">
        <v>29</v>
      </c>
      <c r="B13" s="6">
        <v>11</v>
      </c>
      <c r="C13" s="5">
        <f t="shared" si="1"/>
        <v>279.39999999999998</v>
      </c>
      <c r="D13" s="5">
        <f t="shared" si="11"/>
        <v>117.47499999999999</v>
      </c>
      <c r="E13" s="2">
        <v>42</v>
      </c>
      <c r="F13" s="2">
        <v>2</v>
      </c>
      <c r="G13" s="5">
        <f t="shared" si="14"/>
        <v>2769.48</v>
      </c>
      <c r="H13" s="5">
        <f t="shared" si="12"/>
        <v>325344.663</v>
      </c>
      <c r="I13" s="17">
        <f t="shared" si="9"/>
        <v>2.2034516285853187</v>
      </c>
      <c r="J13" s="2">
        <v>8.9</v>
      </c>
      <c r="K13" s="5">
        <f t="shared" si="5"/>
        <v>226.06</v>
      </c>
      <c r="L13" s="5">
        <f t="shared" si="13"/>
        <v>90.804999999999993</v>
      </c>
      <c r="M13" s="2">
        <v>38</v>
      </c>
      <c r="N13" s="5">
        <f t="shared" si="6"/>
        <v>1133.54</v>
      </c>
      <c r="O13" s="5">
        <f t="shared" si="7"/>
        <v>102931.09969999999</v>
      </c>
      <c r="P13" s="17">
        <f t="shared" si="8"/>
        <v>0.24033837229332428</v>
      </c>
    </row>
    <row r="14" spans="1:18" x14ac:dyDescent="0.2">
      <c r="A14" s="1" t="s">
        <v>30</v>
      </c>
      <c r="B14" s="6">
        <v>10.1</v>
      </c>
      <c r="C14" s="5">
        <f t="shared" si="1"/>
        <v>256.53999999999996</v>
      </c>
      <c r="D14" s="5">
        <f t="shared" si="11"/>
        <v>106.04499999999999</v>
      </c>
      <c r="E14" s="2">
        <v>32</v>
      </c>
      <c r="F14" s="2">
        <v>2</v>
      </c>
      <c r="G14" s="5">
        <f t="shared" si="14"/>
        <v>1607.68</v>
      </c>
      <c r="H14" s="5">
        <f t="shared" si="12"/>
        <v>170486.42559999999</v>
      </c>
      <c r="I14" s="17">
        <f>H14/$H$5</f>
        <v>1.1546480851293686</v>
      </c>
      <c r="J14" s="2">
        <v>8.9</v>
      </c>
      <c r="K14" s="5">
        <f t="shared" si="5"/>
        <v>226.06</v>
      </c>
      <c r="L14" s="5">
        <f t="shared" si="13"/>
        <v>90.804999999999993</v>
      </c>
      <c r="M14" s="2">
        <v>32</v>
      </c>
      <c r="N14" s="5">
        <f t="shared" si="6"/>
        <v>803.84</v>
      </c>
      <c r="O14" s="5">
        <f t="shared" si="7"/>
        <v>72992.691200000001</v>
      </c>
      <c r="P14" s="17">
        <f t="shared" si="8"/>
        <v>0.29979035639412999</v>
      </c>
    </row>
    <row r="15" spans="1:18" x14ac:dyDescent="0.2">
      <c r="A15" s="1" t="s">
        <v>31</v>
      </c>
      <c r="B15" s="6">
        <v>11</v>
      </c>
      <c r="C15" s="5">
        <f t="shared" si="1"/>
        <v>279.39999999999998</v>
      </c>
      <c r="D15" s="5">
        <f t="shared" si="11"/>
        <v>117.47499999999999</v>
      </c>
      <c r="E15" s="2">
        <v>32</v>
      </c>
      <c r="F15" s="2">
        <v>2</v>
      </c>
      <c r="G15" s="5">
        <f t="shared" si="14"/>
        <v>1607.68</v>
      </c>
      <c r="H15" s="5">
        <f t="shared" si="12"/>
        <v>188862.20799999998</v>
      </c>
      <c r="I15" s="17">
        <f t="shared" si="9"/>
        <v>1.2791011721493004</v>
      </c>
      <c r="J15" s="2">
        <v>8.9</v>
      </c>
      <c r="K15" s="5">
        <f t="shared" si="5"/>
        <v>226.06</v>
      </c>
      <c r="L15" s="5">
        <f t="shared" si="13"/>
        <v>90.804999999999993</v>
      </c>
      <c r="M15" s="2">
        <v>32</v>
      </c>
      <c r="N15" s="5">
        <f t="shared" si="6"/>
        <v>803.84</v>
      </c>
      <c r="O15" s="5">
        <f t="shared" si="7"/>
        <v>72992.691200000001</v>
      </c>
      <c r="P15" s="17">
        <f t="shared" si="8"/>
        <v>0.27875243664717353</v>
      </c>
    </row>
    <row r="16" spans="1:18" x14ac:dyDescent="0.2">
      <c r="A16" s="1" t="s">
        <v>32</v>
      </c>
      <c r="B16" s="6">
        <v>10.1</v>
      </c>
      <c r="C16" s="5">
        <f t="shared" si="1"/>
        <v>256.53999999999996</v>
      </c>
      <c r="D16" s="5">
        <f t="shared" si="11"/>
        <v>106.04499999999999</v>
      </c>
      <c r="E16" s="2">
        <v>42</v>
      </c>
      <c r="F16" s="2">
        <v>2</v>
      </c>
      <c r="G16" s="5">
        <f t="shared" si="14"/>
        <v>2769.48</v>
      </c>
      <c r="H16" s="5">
        <f t="shared" si="12"/>
        <v>293689.50659999996</v>
      </c>
      <c r="I16" s="17">
        <f t="shared" si="9"/>
        <v>1.9890617403986388</v>
      </c>
      <c r="J16" s="2">
        <v>8.9</v>
      </c>
      <c r="K16" s="5">
        <f t="shared" si="5"/>
        <v>226.06</v>
      </c>
      <c r="L16" s="5">
        <f t="shared" si="13"/>
        <v>90.804999999999993</v>
      </c>
      <c r="M16" s="2">
        <v>32</v>
      </c>
      <c r="N16" s="5">
        <f t="shared" si="6"/>
        <v>803.84</v>
      </c>
      <c r="O16" s="5">
        <f t="shared" si="7"/>
        <v>72992.691200000001</v>
      </c>
      <c r="P16" s="17">
        <f t="shared" si="8"/>
        <v>0.19906254418113997</v>
      </c>
    </row>
    <row r="17" spans="1:16" x14ac:dyDescent="0.2">
      <c r="A17" s="1" t="s">
        <v>33</v>
      </c>
      <c r="B17" s="6">
        <v>11</v>
      </c>
      <c r="C17" s="5">
        <f t="shared" si="1"/>
        <v>279.39999999999998</v>
      </c>
      <c r="D17" s="5">
        <f t="shared" si="11"/>
        <v>117.47499999999999</v>
      </c>
      <c r="E17" s="2">
        <v>42</v>
      </c>
      <c r="F17" s="2">
        <v>2</v>
      </c>
      <c r="G17" s="5">
        <f t="shared" si="14"/>
        <v>2769.48</v>
      </c>
      <c r="H17" s="5">
        <f t="shared" si="12"/>
        <v>325344.663</v>
      </c>
      <c r="I17" s="17">
        <f t="shared" si="9"/>
        <v>2.2034516285853187</v>
      </c>
      <c r="J17" s="2">
        <v>8.9</v>
      </c>
      <c r="K17" s="5">
        <f t="shared" si="5"/>
        <v>226.06</v>
      </c>
      <c r="L17" s="5">
        <f t="shared" si="13"/>
        <v>90.804999999999993</v>
      </c>
      <c r="M17" s="2">
        <v>32</v>
      </c>
      <c r="N17" s="5">
        <f t="shared" si="6"/>
        <v>803.84</v>
      </c>
      <c r="O17" s="5">
        <f t="shared" si="7"/>
        <v>72992.691200000001</v>
      </c>
      <c r="P17" s="17">
        <f t="shared" si="8"/>
        <v>0.18324340017419335</v>
      </c>
    </row>
    <row r="19" spans="1:16" x14ac:dyDescent="0.2">
      <c r="A19" s="20" t="s">
        <v>15</v>
      </c>
    </row>
    <row r="20" spans="1:16" x14ac:dyDescent="0.2">
      <c r="A20" s="12"/>
    </row>
    <row r="21" spans="1:16" x14ac:dyDescent="0.2">
      <c r="A21" s="21" t="s">
        <v>17</v>
      </c>
    </row>
    <row r="22" spans="1:16" x14ac:dyDescent="0.2">
      <c r="A22" s="21" t="s">
        <v>18</v>
      </c>
    </row>
    <row r="23" spans="1:16" x14ac:dyDescent="0.2">
      <c r="A23" s="21" t="s">
        <v>16</v>
      </c>
    </row>
    <row r="24" spans="1:16" x14ac:dyDescent="0.2">
      <c r="A24" s="21" t="s">
        <v>19</v>
      </c>
    </row>
    <row r="25" spans="1:16" x14ac:dyDescent="0.2">
      <c r="A25" s="21" t="s">
        <v>20</v>
      </c>
    </row>
    <row r="26" spans="1:16" x14ac:dyDescent="0.2">
      <c r="A26" s="21"/>
    </row>
    <row r="27" spans="1:16" x14ac:dyDescent="0.2">
      <c r="A27" s="21" t="s">
        <v>34</v>
      </c>
    </row>
    <row r="28" spans="1:16" x14ac:dyDescent="0.2">
      <c r="A28" s="21" t="s">
        <v>21</v>
      </c>
    </row>
    <row r="29" spans="1:16" x14ac:dyDescent="0.2">
      <c r="A29" s="2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2017-03-07T00:58:39Z</dcterms:created>
  <dcterms:modified xsi:type="dcterms:W3CDTF">2017-03-08T06:55:08Z</dcterms:modified>
</cp:coreProperties>
</file>